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uillermo\Desktop\TRANSPARENCIA 2 TRIM\"/>
    </mc:Choice>
  </mc:AlternateContent>
  <bookViews>
    <workbookView xWindow="-120" yWindow="-120" windowWidth="24240" windowHeight="13140" firstSheet="1" activeTab="1"/>
  </bookViews>
  <sheets>
    <sheet name="DICIEMBRE" sheetId="42" state="hidden" r:id="rId1"/>
    <sheet name="COMP REC" sheetId="53" r:id="rId2"/>
  </sheets>
  <definedNames>
    <definedName name="_xlnm.Print_Area" localSheetId="1">'COMP REC'!$A$1:$B$34</definedName>
    <definedName name="_xlnm.Print_Area" localSheetId="0">DICIEMBRE!$A$1:$R$53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53" l="1"/>
  <c r="B26" i="53" l="1"/>
  <c r="B21" i="53" l="1"/>
  <c r="B10" i="53"/>
  <c r="I38" i="42"/>
  <c r="K38" i="42" s="1"/>
  <c r="N38" i="42" s="1"/>
  <c r="I37" i="42"/>
  <c r="I28" i="42" s="1"/>
  <c r="I36" i="42"/>
  <c r="I35" i="42"/>
  <c r="K25" i="42"/>
  <c r="K24" i="42"/>
  <c r="K22" i="42" s="1"/>
  <c r="K23" i="42"/>
  <c r="N23" i="42" s="1"/>
  <c r="K35" i="42"/>
  <c r="N35" i="42"/>
  <c r="K36" i="42"/>
  <c r="G27" i="42"/>
  <c r="H27" i="42"/>
  <c r="J38" i="42"/>
  <c r="Q38" i="42" s="1"/>
  <c r="J37" i="42"/>
  <c r="Q37" i="42" s="1"/>
  <c r="J36" i="42"/>
  <c r="J35" i="42"/>
  <c r="Q35" i="42" s="1"/>
  <c r="R35" i="42" s="1"/>
  <c r="Q25" i="42"/>
  <c r="Q24" i="42"/>
  <c r="Q23" i="42"/>
  <c r="R23" i="42" s="1"/>
  <c r="K20" i="42"/>
  <c r="K19" i="42"/>
  <c r="K18" i="42"/>
  <c r="J22" i="42"/>
  <c r="J20" i="42"/>
  <c r="Q20" i="42" s="1"/>
  <c r="J19" i="42"/>
  <c r="Q19" i="42" s="1"/>
  <c r="J18" i="42"/>
  <c r="Q18" i="42" s="1"/>
  <c r="I24" i="42"/>
  <c r="I20" i="42"/>
  <c r="I19" i="42"/>
  <c r="D18" i="42"/>
  <c r="F18" i="42" s="1"/>
  <c r="O40" i="42"/>
  <c r="G40" i="42"/>
  <c r="O39" i="42"/>
  <c r="G39" i="42"/>
  <c r="E39" i="42"/>
  <c r="D39" i="42"/>
  <c r="C39" i="42"/>
  <c r="P38" i="42"/>
  <c r="F38" i="42"/>
  <c r="P37" i="42"/>
  <c r="F37" i="42"/>
  <c r="P36" i="42"/>
  <c r="Q36" i="42"/>
  <c r="F36" i="42"/>
  <c r="P35" i="42"/>
  <c r="F35" i="42"/>
  <c r="Q34" i="42"/>
  <c r="P34" i="42"/>
  <c r="K34" i="42"/>
  <c r="F34" i="42"/>
  <c r="Q33" i="42"/>
  <c r="R33" i="42" s="1"/>
  <c r="P33" i="42"/>
  <c r="L33" i="42"/>
  <c r="H33" i="42"/>
  <c r="Q32" i="42"/>
  <c r="R32" i="42" s="1"/>
  <c r="P32" i="42"/>
  <c r="L32" i="42"/>
  <c r="H32" i="42"/>
  <c r="Q31" i="42"/>
  <c r="R31" i="42" s="1"/>
  <c r="P31" i="42"/>
  <c r="L31" i="42"/>
  <c r="H31" i="42"/>
  <c r="Q30" i="42"/>
  <c r="R30" i="42" s="1"/>
  <c r="P30" i="42"/>
  <c r="L30" i="42"/>
  <c r="H30" i="42"/>
  <c r="Q29" i="42"/>
  <c r="R29" i="42" s="1"/>
  <c r="P29" i="42"/>
  <c r="L29" i="42"/>
  <c r="H29" i="42"/>
  <c r="P28" i="42"/>
  <c r="M28" i="42"/>
  <c r="M39" i="42" s="1"/>
  <c r="E28" i="42"/>
  <c r="D28" i="42"/>
  <c r="C28" i="42"/>
  <c r="O27" i="42"/>
  <c r="P27" i="42" s="1"/>
  <c r="Q26" i="42"/>
  <c r="F26" i="42"/>
  <c r="L26" i="42" s="1"/>
  <c r="F25" i="42"/>
  <c r="I25" i="42" s="1"/>
  <c r="P24" i="42"/>
  <c r="H24" i="42"/>
  <c r="F24" i="42"/>
  <c r="D23" i="42"/>
  <c r="F23" i="42" s="1"/>
  <c r="P22" i="42"/>
  <c r="M22" i="42"/>
  <c r="Q22" i="42" s="1"/>
  <c r="E22" i="42"/>
  <c r="C22" i="42"/>
  <c r="Q21" i="42"/>
  <c r="F21" i="42"/>
  <c r="P20" i="42"/>
  <c r="F20" i="42"/>
  <c r="F19" i="42"/>
  <c r="L19" i="42" s="1"/>
  <c r="P18" i="42"/>
  <c r="N18" i="42"/>
  <c r="H18" i="42"/>
  <c r="P17" i="42"/>
  <c r="M17" i="42"/>
  <c r="C17" i="42"/>
  <c r="C27" i="42" s="1"/>
  <c r="C40" i="42" s="1"/>
  <c r="E17" i="42"/>
  <c r="R36" i="42"/>
  <c r="D17" i="42"/>
  <c r="D22" i="42"/>
  <c r="D27" i="42" s="1"/>
  <c r="F39" i="42" l="1"/>
  <c r="L36" i="42"/>
  <c r="H40" i="42"/>
  <c r="F28" i="42"/>
  <c r="D40" i="42"/>
  <c r="B34" i="53"/>
  <c r="R38" i="42"/>
  <c r="E27" i="42"/>
  <c r="E40" i="42" s="1"/>
  <c r="H39" i="42"/>
  <c r="P39" i="42"/>
  <c r="N36" i="42"/>
  <c r="F17" i="42"/>
  <c r="L18" i="42"/>
  <c r="P40" i="42"/>
  <c r="I17" i="42"/>
  <c r="L35" i="42"/>
  <c r="L25" i="42"/>
  <c r="M27" i="42"/>
  <c r="L20" i="42"/>
  <c r="R18" i="42"/>
  <c r="R22" i="42"/>
  <c r="M40" i="42"/>
  <c r="L23" i="42"/>
  <c r="F22" i="42"/>
  <c r="I23" i="42"/>
  <c r="I22" i="42" s="1"/>
  <c r="I27" i="42" s="1"/>
  <c r="K17" i="42"/>
  <c r="N22" i="42"/>
  <c r="J17" i="42"/>
  <c r="L38" i="42"/>
  <c r="J28" i="42"/>
  <c r="Q28" i="42" s="1"/>
  <c r="K37" i="42"/>
  <c r="K39" i="42" s="1"/>
  <c r="I39" i="42"/>
  <c r="L24" i="42"/>
  <c r="J39" i="42"/>
  <c r="Q39" i="42" s="1"/>
  <c r="L39" i="42" l="1"/>
  <c r="N39" i="42"/>
  <c r="R39" i="42"/>
  <c r="F27" i="42"/>
  <c r="F40" i="42"/>
  <c r="N37" i="42"/>
  <c r="R37" i="42"/>
  <c r="L37" i="42"/>
  <c r="I40" i="42"/>
  <c r="L22" i="42"/>
  <c r="K28" i="42"/>
  <c r="K40" i="42" s="1"/>
  <c r="L40" i="42" s="1"/>
  <c r="N17" i="42"/>
  <c r="L17" i="42"/>
  <c r="Q17" i="42"/>
  <c r="R17" i="42" s="1"/>
  <c r="J27" i="42"/>
  <c r="Q27" i="42" s="1"/>
  <c r="J40" i="42"/>
  <c r="Q40" i="42" s="1"/>
  <c r="K27" i="42"/>
  <c r="R28" i="42" l="1"/>
  <c r="R40" i="42"/>
  <c r="L27" i="42"/>
  <c r="N27" i="42"/>
  <c r="R27" i="42"/>
  <c r="N40" i="42"/>
  <c r="L28" i="42"/>
  <c r="N28" i="42"/>
</calcChain>
</file>

<file path=xl/sharedStrings.xml><?xml version="1.0" encoding="utf-8"?>
<sst xmlns="http://schemas.openxmlformats.org/spreadsheetml/2006/main" count="86" uniqueCount="55">
  <si>
    <t>GOBIERNO DEL ESTADO DE QUINTANA ROO</t>
  </si>
  <si>
    <t>SECRETARÍA DE EDUCACIÓN Y CULTURA</t>
  </si>
  <si>
    <t>Colegio de Bachilleres</t>
  </si>
  <si>
    <t>FUENTE</t>
  </si>
  <si>
    <t xml:space="preserve">AUTORIZADO ANUAL </t>
  </si>
  <si>
    <t>AMPLIACIONES ANUALES</t>
  </si>
  <si>
    <t>REDUCCIONES ANUALES</t>
  </si>
  <si>
    <t>AUTORIZADO DEFINITIVO SEGÚN CALENDARIO AL 31/DIC/13</t>
  </si>
  <si>
    <t>RADICADO ACTUAL</t>
  </si>
  <si>
    <t>AUTORIZADO AL 31/12/13</t>
  </si>
  <si>
    <t>DEVENGADO AL 31/12/13</t>
  </si>
  <si>
    <t>EJERCIDO ACTUAL</t>
  </si>
  <si>
    <t>REMANENTE O SOBRE GIRO DEVENGADO VS EJERCIDO</t>
  </si>
  <si>
    <t>Hasta la J. D. Anterior</t>
  </si>
  <si>
    <t>%</t>
  </si>
  <si>
    <t>Subsidio Federal *</t>
  </si>
  <si>
    <t>Capitulo 1000</t>
  </si>
  <si>
    <t>Capitulo 2000</t>
  </si>
  <si>
    <t>Capitulo 3000</t>
  </si>
  <si>
    <t>Capitulo 4000</t>
  </si>
  <si>
    <t>Subsidio Estatal</t>
  </si>
  <si>
    <t>SUBTOTAL</t>
  </si>
  <si>
    <t xml:space="preserve">Ingresos Propios </t>
  </si>
  <si>
    <t>Capitulo 5000</t>
  </si>
  <si>
    <t>Cap 1000</t>
  </si>
  <si>
    <t>Cap 2000</t>
  </si>
  <si>
    <t>Cap 3000</t>
  </si>
  <si>
    <t>Cap 4000</t>
  </si>
  <si>
    <t>Cap 5000</t>
  </si>
  <si>
    <t>TOTAL</t>
  </si>
  <si>
    <t>LIC. ALFONSO MARTÍN PEREZ</t>
  </si>
  <si>
    <t>LIC. FELIPE DE JESÚS CRIOLLO RIVERO</t>
  </si>
  <si>
    <t>QFB. JUAN CARLOS AZUETA CÁRDENAS</t>
  </si>
  <si>
    <t>DIRECTOR DE PLAN. PROG. Y PPTO</t>
  </si>
  <si>
    <t>DIRECTOR ADMINISTRATIVO</t>
  </si>
  <si>
    <t>DIRECTOR GENERAL</t>
  </si>
  <si>
    <t>CAP 2000</t>
  </si>
  <si>
    <t>CAP 3000</t>
  </si>
  <si>
    <t>CAP 4000</t>
  </si>
  <si>
    <t>CAP 5000</t>
  </si>
  <si>
    <t>COLEGIO DE BACHILLERES DEL ESTADO DE QUINTANA ROO</t>
  </si>
  <si>
    <t xml:space="preserve">ORIGEN </t>
  </si>
  <si>
    <t>Cap. 1000</t>
  </si>
  <si>
    <t>Cap. 2000</t>
  </si>
  <si>
    <t>Cap. 3000</t>
  </si>
  <si>
    <t>RENDIMIENTOS FINANCIEROS</t>
  </si>
  <si>
    <t>PAAGES</t>
  </si>
  <si>
    <t>Cap. 5000</t>
  </si>
  <si>
    <t>Cap. 4000</t>
  </si>
  <si>
    <t>Cap. 9000</t>
  </si>
  <si>
    <t>INGRESOS PROPIOS  TOTAL</t>
  </si>
  <si>
    <t>FEDERAL                    TOTAL</t>
  </si>
  <si>
    <t>ESTATAL                    TOTAL</t>
  </si>
  <si>
    <r>
      <t xml:space="preserve">PRESUPUESTO 2020              </t>
    </r>
    <r>
      <rPr>
        <b/>
        <i/>
        <sz val="11"/>
        <color theme="1"/>
        <rFont val="Cambria"/>
        <family val="1"/>
        <scheme val="major"/>
      </rPr>
      <t xml:space="preserve">  (Aprobado por el H. Congreso del Estado)</t>
    </r>
  </si>
  <si>
    <t>PRESUPUESTO DE INGRESOS 2020 COBAQROO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</si>
</sst>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vantGarde Bk BT"/>
      <family val="2"/>
    </font>
    <font>
      <sz val="14"/>
      <name val="Arial"/>
      <family val="2"/>
    </font>
    <font>
      <b/>
      <sz val="30"/>
      <name val="AvantGarde Md BT"/>
      <family val="2"/>
    </font>
    <font>
      <b/>
      <sz val="16"/>
      <name val="AvantGarde Bk BT"/>
      <family val="2"/>
    </font>
    <font>
      <sz val="14"/>
      <name val="AvantGarde Bk BT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name val="AvantGarde Bk BT"/>
    </font>
    <font>
      <sz val="15"/>
      <name val="Arial"/>
      <family val="2"/>
    </font>
    <font>
      <sz val="8"/>
      <name val="AvantGarde Bk BT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Rounded MT Bold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4" fillId="0" borderId="0">
      <alignment wrapText="1"/>
    </xf>
    <xf numFmtId="0" fontId="4" fillId="0" borderId="0"/>
    <xf numFmtId="0" fontId="3" fillId="0" borderId="0"/>
    <xf numFmtId="0" fontId="2" fillId="0" borderId="0"/>
    <xf numFmtId="0" fontId="1" fillId="0" borderId="0"/>
  </cellStyleXfs>
  <cellXfs count="139"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2" fillId="0" borderId="4" xfId="0" applyFont="1" applyBorder="1" applyAlignment="1"/>
    <xf numFmtId="0" fontId="12" fillId="0" borderId="0" xfId="0" applyFont="1" applyAlignment="1"/>
    <xf numFmtId="43" fontId="10" fillId="0" borderId="0" xfId="0" applyNumberFormat="1" applyFont="1" applyAlignment="1">
      <alignment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0" fontId="12" fillId="0" borderId="0" xfId="0" applyFont="1" applyFill="1"/>
    <xf numFmtId="14" fontId="12" fillId="0" borderId="7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43" fontId="10" fillId="0" borderId="5" xfId="1" applyFont="1" applyBorder="1" applyAlignment="1">
      <alignment horizontal="left" vertical="center"/>
    </xf>
    <xf numFmtId="43" fontId="10" fillId="0" borderId="5" xfId="1" applyFont="1" applyBorder="1" applyAlignment="1">
      <alignment vertical="center"/>
    </xf>
    <xf numFmtId="43" fontId="10" fillId="0" borderId="5" xfId="1" applyFont="1" applyBorder="1" applyAlignment="1">
      <alignment horizontal="center" vertical="center"/>
    </xf>
    <xf numFmtId="43" fontId="11" fillId="0" borderId="5" xfId="1" applyFont="1" applyBorder="1" applyAlignment="1">
      <alignment horizontal="center" vertical="center"/>
    </xf>
    <xf numFmtId="43" fontId="10" fillId="0" borderId="8" xfId="1" applyFont="1" applyBorder="1" applyAlignment="1">
      <alignment horizontal="left" vertical="center"/>
    </xf>
    <xf numFmtId="43" fontId="11" fillId="0" borderId="9" xfId="1" applyFont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11" fillId="0" borderId="7" xfId="1" applyFont="1" applyBorder="1" applyAlignment="1">
      <alignment horizontal="center"/>
    </xf>
    <xf numFmtId="43" fontId="10" fillId="0" borderId="5" xfId="1" applyFont="1" applyBorder="1" applyAlignment="1">
      <alignment horizontal="right" vertical="center"/>
    </xf>
    <xf numFmtId="43" fontId="14" fillId="0" borderId="0" xfId="0" applyNumberFormat="1" applyFont="1"/>
    <xf numFmtId="43" fontId="11" fillId="0" borderId="6" xfId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43" fontId="11" fillId="0" borderId="5" xfId="1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 vertical="center"/>
    </xf>
    <xf numFmtId="43" fontId="10" fillId="0" borderId="5" xfId="1" applyFont="1" applyFill="1" applyBorder="1" applyAlignment="1">
      <alignment horizontal="center" vertical="center"/>
    </xf>
    <xf numFmtId="0" fontId="14" fillId="0" borderId="0" xfId="0" applyFont="1"/>
    <xf numFmtId="43" fontId="14" fillId="0" borderId="0" xfId="1" applyFont="1" applyBorder="1" applyAlignment="1">
      <alignment vertical="center"/>
    </xf>
    <xf numFmtId="0" fontId="1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5" fillId="3" borderId="0" xfId="0" applyFont="1" applyFill="1" applyAlignment="1">
      <alignment horizontal="right"/>
    </xf>
    <xf numFmtId="0" fontId="15" fillId="3" borderId="0" xfId="0" applyFont="1" applyFill="1"/>
    <xf numFmtId="4" fontId="14" fillId="0" borderId="0" xfId="0" applyNumberFormat="1" applyFont="1"/>
    <xf numFmtId="4" fontId="14" fillId="0" borderId="0" xfId="0" applyNumberFormat="1" applyFont="1" applyBorder="1"/>
    <xf numFmtId="43" fontId="12" fillId="0" borderId="0" xfId="0" applyNumberFormat="1" applyFont="1" applyBorder="1"/>
    <xf numFmtId="0" fontId="14" fillId="0" borderId="0" xfId="0" applyFont="1" applyBorder="1"/>
    <xf numFmtId="43" fontId="14" fillId="0" borderId="0" xfId="0" applyNumberFormat="1" applyFont="1" applyBorder="1"/>
    <xf numFmtId="0" fontId="12" fillId="0" borderId="14" xfId="0" applyFont="1" applyFill="1" applyBorder="1" applyAlignment="1">
      <alignment vertical="center"/>
    </xf>
    <xf numFmtId="0" fontId="12" fillId="0" borderId="16" xfId="0" applyFont="1" applyFill="1" applyBorder="1" applyAlignment="1">
      <alignment vertical="center"/>
    </xf>
    <xf numFmtId="0" fontId="12" fillId="0" borderId="27" xfId="0" applyFont="1" applyFill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43" fontId="10" fillId="0" borderId="5" xfId="1" applyFont="1" applyBorder="1" applyAlignment="1">
      <alignment horizontal="left"/>
    </xf>
    <xf numFmtId="43" fontId="0" fillId="0" borderId="0" xfId="0" applyNumberFormat="1"/>
    <xf numFmtId="0" fontId="14" fillId="0" borderId="0" xfId="0" applyFont="1" applyAlignment="1"/>
    <xf numFmtId="43" fontId="14" fillId="0" borderId="0" xfId="0" applyNumberFormat="1" applyFont="1" applyAlignment="1"/>
    <xf numFmtId="0" fontId="20" fillId="0" borderId="0" xfId="3" applyFont="1"/>
    <xf numFmtId="0" fontId="21" fillId="0" borderId="0" xfId="3" applyFont="1" applyAlignment="1">
      <alignment horizontal="center"/>
    </xf>
    <xf numFmtId="0" fontId="3" fillId="0" borderId="0" xfId="4"/>
    <xf numFmtId="0" fontId="22" fillId="0" borderId="0" xfId="4" applyFont="1"/>
    <xf numFmtId="0" fontId="1" fillId="0" borderId="0" xfId="6"/>
    <xf numFmtId="0" fontId="23" fillId="0" borderId="0" xfId="6" applyFont="1" applyAlignment="1">
      <alignment horizontal="center" vertical="center" wrapText="1"/>
    </xf>
    <xf numFmtId="0" fontId="17" fillId="0" borderId="0" xfId="6" applyFont="1"/>
    <xf numFmtId="0" fontId="1" fillId="0" borderId="0" xfId="6" applyBorder="1"/>
    <xf numFmtId="0" fontId="1" fillId="0" borderId="0" xfId="6" applyAlignment="1">
      <alignment horizontal="center"/>
    </xf>
    <xf numFmtId="4" fontId="4" fillId="3" borderId="0" xfId="0" applyNumberFormat="1" applyFont="1" applyFill="1"/>
    <xf numFmtId="0" fontId="4" fillId="3" borderId="0" xfId="0" applyFont="1" applyFill="1"/>
    <xf numFmtId="43" fontId="4" fillId="3" borderId="0" xfId="0" applyNumberFormat="1" applyFont="1" applyFill="1"/>
    <xf numFmtId="0" fontId="4" fillId="0" borderId="0" xfId="0" applyFont="1"/>
    <xf numFmtId="0" fontId="9" fillId="0" borderId="0" xfId="0" applyFont="1" applyAlignment="1">
      <alignment horizontal="center"/>
    </xf>
    <xf numFmtId="0" fontId="19" fillId="0" borderId="0" xfId="3" applyFont="1" applyAlignment="1">
      <alignment horizontal="center"/>
    </xf>
    <xf numFmtId="4" fontId="1" fillId="0" borderId="0" xfId="6" applyNumberFormat="1"/>
    <xf numFmtId="4" fontId="17" fillId="0" borderId="0" xfId="6" applyNumberFormat="1" applyFont="1"/>
    <xf numFmtId="0" fontId="25" fillId="0" borderId="34" xfId="6" applyFont="1" applyFill="1" applyBorder="1" applyAlignment="1">
      <alignment horizontal="left"/>
    </xf>
    <xf numFmtId="4" fontId="25" fillId="0" borderId="34" xfId="6" applyNumberFormat="1" applyFont="1" applyFill="1" applyBorder="1" applyAlignment="1">
      <alignment horizontal="center"/>
    </xf>
    <xf numFmtId="4" fontId="25" fillId="0" borderId="33" xfId="6" applyNumberFormat="1" applyFont="1" applyFill="1" applyBorder="1" applyAlignment="1">
      <alignment horizontal="center" vertical="center"/>
    </xf>
    <xf numFmtId="2" fontId="26" fillId="0" borderId="35" xfId="6" applyNumberFormat="1" applyFont="1" applyFill="1" applyBorder="1" applyAlignment="1">
      <alignment horizontal="right" vertical="center"/>
    </xf>
    <xf numFmtId="2" fontId="25" fillId="0" borderId="35" xfId="6" applyNumberFormat="1" applyFont="1" applyFill="1" applyBorder="1" applyAlignment="1">
      <alignment horizontal="left" vertical="center"/>
    </xf>
    <xf numFmtId="2" fontId="26" fillId="0" borderId="35" xfId="6" applyNumberFormat="1" applyFont="1" applyFill="1" applyBorder="1" applyAlignment="1">
      <alignment horizontal="left" vertical="center"/>
    </xf>
    <xf numFmtId="2" fontId="25" fillId="0" borderId="34" xfId="6" applyNumberFormat="1" applyFont="1" applyFill="1" applyBorder="1" applyAlignment="1">
      <alignment horizontal="left" vertical="center"/>
    </xf>
    <xf numFmtId="2" fontId="26" fillId="0" borderId="36" xfId="6" applyNumberFormat="1" applyFont="1" applyFill="1" applyBorder="1" applyAlignment="1">
      <alignment horizontal="right" vertical="center"/>
    </xf>
    <xf numFmtId="2" fontId="25" fillId="0" borderId="35" xfId="6" applyNumberFormat="1" applyFont="1" applyBorder="1" applyAlignment="1">
      <alignment horizontal="left" vertical="center"/>
    </xf>
    <xf numFmtId="2" fontId="26" fillId="0" borderId="35" xfId="6" applyNumberFormat="1" applyFont="1" applyBorder="1" applyAlignment="1">
      <alignment horizontal="right" vertical="center"/>
    </xf>
    <xf numFmtId="2" fontId="26" fillId="0" borderId="36" xfId="6" applyNumberFormat="1" applyFont="1" applyBorder="1" applyAlignment="1">
      <alignment horizontal="right" vertical="center"/>
    </xf>
    <xf numFmtId="2" fontId="16" fillId="0" borderId="31" xfId="6" applyNumberFormat="1" applyFont="1" applyBorder="1" applyAlignment="1">
      <alignment horizontal="left" vertical="center"/>
    </xf>
    <xf numFmtId="2" fontId="26" fillId="0" borderId="31" xfId="6" applyNumberFormat="1" applyFont="1" applyBorder="1" applyAlignment="1">
      <alignment horizontal="center" vertical="center"/>
    </xf>
    <xf numFmtId="2" fontId="24" fillId="0" borderId="32" xfId="6" applyNumberFormat="1" applyFont="1" applyBorder="1" applyAlignment="1">
      <alignment horizontal="left" vertical="center"/>
    </xf>
    <xf numFmtId="4" fontId="26" fillId="0" borderId="35" xfId="6" applyNumberFormat="1" applyFont="1" applyFill="1" applyBorder="1" applyAlignment="1">
      <alignment horizontal="center" vertical="center"/>
    </xf>
    <xf numFmtId="4" fontId="25" fillId="0" borderId="35" xfId="6" applyNumberFormat="1" applyFont="1" applyFill="1" applyBorder="1" applyAlignment="1">
      <alignment horizontal="center" vertical="center"/>
    </xf>
    <xf numFmtId="4" fontId="25" fillId="0" borderId="34" xfId="6" applyNumberFormat="1" applyFont="1" applyFill="1" applyBorder="1" applyAlignment="1">
      <alignment horizontal="center" vertical="center"/>
    </xf>
    <xf numFmtId="4" fontId="26" fillId="0" borderId="36" xfId="6" applyNumberFormat="1" applyFont="1" applyFill="1" applyBorder="1" applyAlignment="1">
      <alignment horizontal="center" vertical="center"/>
    </xf>
    <xf numFmtId="4" fontId="26" fillId="0" borderId="35" xfId="6" applyNumberFormat="1" applyFont="1" applyBorder="1" applyAlignment="1">
      <alignment horizontal="center" vertical="center"/>
    </xf>
    <xf numFmtId="4" fontId="26" fillId="0" borderId="36" xfId="6" applyNumberFormat="1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4" fillId="0" borderId="29" xfId="0" applyFont="1" applyBorder="1" applyAlignment="1">
      <alignment horizontal="center" wrapText="1"/>
    </xf>
    <xf numFmtId="0" fontId="14" fillId="0" borderId="29" xfId="0" applyFont="1" applyBorder="1" applyAlignment="1">
      <alignment horizontal="center"/>
    </xf>
    <xf numFmtId="0" fontId="14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12" fillId="0" borderId="25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15" fontId="12" fillId="0" borderId="5" xfId="0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3" applyFont="1" applyAlignment="1">
      <alignment horizontal="center"/>
    </xf>
    <xf numFmtId="0" fontId="18" fillId="0" borderId="0" xfId="4" applyFont="1" applyAlignment="1">
      <alignment horizontal="center"/>
    </xf>
    <xf numFmtId="0" fontId="27" fillId="4" borderId="34" xfId="6" applyFont="1" applyFill="1" applyBorder="1" applyAlignment="1">
      <alignment horizontal="center" vertical="center" wrapText="1"/>
    </xf>
    <xf numFmtId="0" fontId="27" fillId="4" borderId="35" xfId="6" applyFont="1" applyFill="1" applyBorder="1" applyAlignment="1">
      <alignment horizontal="center" vertical="center" wrapText="1"/>
    </xf>
    <xf numFmtId="0" fontId="27" fillId="4" borderId="37" xfId="6" applyFont="1" applyFill="1" applyBorder="1" applyAlignment="1">
      <alignment horizontal="center" vertical="center" wrapText="1"/>
    </xf>
    <xf numFmtId="0" fontId="27" fillId="4" borderId="38" xfId="6" applyFont="1" applyFill="1" applyBorder="1" applyAlignment="1">
      <alignment horizontal="center" vertical="center" wrapText="1"/>
    </xf>
  </cellXfs>
  <cellStyles count="7">
    <cellStyle name="Millares" xfId="1" builtinId="3"/>
    <cellStyle name="Normal" xfId="0" builtinId="0"/>
    <cellStyle name="Normal 2" xfId="4"/>
    <cellStyle name="Normal 3" xfId="2"/>
    <cellStyle name="Normal 3 2" xfId="3"/>
    <cellStyle name="Normal 4" xfId="5"/>
    <cellStyle name="Normal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</xdr:colOff>
      <xdr:row>4</xdr:row>
      <xdr:rowOff>457200</xdr:rowOff>
    </xdr:from>
    <xdr:to>
      <xdr:col>12</xdr:col>
      <xdr:colOff>476285</xdr:colOff>
      <xdr:row>9</xdr:row>
      <xdr:rowOff>133350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667304" y="1371600"/>
          <a:ext cx="7724756" cy="10287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s-ES" sz="1800" b="1" i="0" strike="noStrike">
              <a:solidFill>
                <a:srgbClr val="000000"/>
              </a:solidFill>
              <a:latin typeface="AvantGarde Bk BT"/>
            </a:rPr>
            <a:t>COMPORTAMIENTO DEL RECURSO SEGÚN LO AUTORIZADO, RADICADO Y LO EJERCIDO AL 31 DE</a:t>
          </a:r>
          <a:r>
            <a:rPr lang="es-ES" sz="1800" b="1" i="0" strike="noStrike" baseline="0">
              <a:solidFill>
                <a:srgbClr val="000000"/>
              </a:solidFill>
              <a:latin typeface="AvantGarde Bk BT"/>
            </a:rPr>
            <a:t> DICIEMBRE DE 2013</a:t>
          </a:r>
        </a:p>
        <a:p>
          <a:pPr algn="ctr" rtl="0">
            <a:defRPr sz="1000"/>
          </a:pPr>
          <a:endParaRPr lang="es-ES" sz="1800" b="1" i="0" strike="noStrike">
            <a:solidFill>
              <a:srgbClr val="000000"/>
            </a:solidFill>
            <a:latin typeface="AvantGarde Bk BT"/>
          </a:endParaRPr>
        </a:p>
        <a:p>
          <a:pPr algn="ctr" rtl="0">
            <a:defRPr sz="1000"/>
          </a:pPr>
          <a:endParaRPr lang="es-ES" sz="1800" b="1" i="0" strike="noStrike">
            <a:solidFill>
              <a:srgbClr val="000000"/>
            </a:solidFill>
            <a:latin typeface="AvantGarde Bk BT"/>
          </a:endParaRPr>
        </a:p>
      </xdr:txBody>
    </xdr:sp>
    <xdr:clientData/>
  </xdr:twoCellAnchor>
  <xdr:twoCellAnchor editAs="oneCell">
    <xdr:from>
      <xdr:col>16</xdr:col>
      <xdr:colOff>352425</xdr:colOff>
      <xdr:row>0</xdr:row>
      <xdr:rowOff>0</xdr:rowOff>
    </xdr:from>
    <xdr:to>
      <xdr:col>17</xdr:col>
      <xdr:colOff>523875</xdr:colOff>
      <xdr:row>4</xdr:row>
      <xdr:rowOff>285750</xdr:rowOff>
    </xdr:to>
    <xdr:pic>
      <xdr:nvPicPr>
        <xdr:cNvPr id="3" name="Picture 3" descr="C:\Documents and Settings\RAFAEL CAMARA\Mis documentos\Mis archivos recibidos\Logotipo_clip_image002_0000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73225" y="0"/>
          <a:ext cx="14287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77932</xdr:colOff>
      <xdr:row>0</xdr:row>
      <xdr:rowOff>0</xdr:rowOff>
    </xdr:from>
    <xdr:to>
      <xdr:col>0</xdr:col>
      <xdr:colOff>756397</xdr:colOff>
      <xdr:row>2</xdr:row>
      <xdr:rowOff>155864</xdr:rowOff>
    </xdr:to>
    <xdr:pic>
      <xdr:nvPicPr>
        <xdr:cNvPr id="13" name="Imagen 12" descr="Resultado de imagen para gobierno del estado de quintana roo log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2" y="0"/>
          <a:ext cx="678465" cy="580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1506682</xdr:colOff>
      <xdr:row>0</xdr:row>
      <xdr:rowOff>0</xdr:rowOff>
    </xdr:from>
    <xdr:ext cx="710047" cy="652206"/>
    <xdr:pic>
      <xdr:nvPicPr>
        <xdr:cNvPr id="4" name="Picture 3" descr="C:\Documents and Settings\RAFAEL CAMARA\Mis documentos\Mis archivos recibidos\Logotipo_clip_image002_0000.jpg">
          <a:extLst>
            <a:ext uri="{FF2B5EF4-FFF2-40B4-BE49-F238E27FC236}">
              <a16:creationId xmlns:a16="http://schemas.microsoft.com/office/drawing/2014/main" id="{0EDCA7D4-2541-4129-B976-4AD0BC813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22568" y="0"/>
          <a:ext cx="710047" cy="652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8"/>
  <sheetViews>
    <sheetView showGridLines="0" topLeftCell="D13" zoomScale="80" zoomScaleNormal="80" workbookViewId="0">
      <selection activeCell="M23" sqref="M23"/>
    </sheetView>
  </sheetViews>
  <sheetFormatPr baseColWidth="10" defaultColWidth="11.42578125" defaultRowHeight="12.75"/>
  <cols>
    <col min="2" max="2" width="19.140625" customWidth="1"/>
    <col min="3" max="3" width="20.5703125" customWidth="1"/>
    <col min="4" max="5" width="18.85546875" customWidth="1"/>
    <col min="6" max="6" width="19.5703125" customWidth="1"/>
    <col min="7" max="7" width="16.85546875" hidden="1" customWidth="1"/>
    <col min="8" max="8" width="13" hidden="1" customWidth="1"/>
    <col min="9" max="9" width="27" customWidth="1"/>
    <col min="10" max="10" width="19.28515625" customWidth="1"/>
    <col min="11" max="11" width="19.140625" customWidth="1"/>
    <col min="12" max="12" width="12.5703125" customWidth="1"/>
    <col min="13" max="13" width="19.5703125" customWidth="1"/>
    <col min="14" max="14" width="12" customWidth="1"/>
    <col min="15" max="15" width="17.140625" hidden="1" customWidth="1"/>
    <col min="16" max="16" width="8.7109375" hidden="1" customWidth="1"/>
    <col min="17" max="17" width="18.85546875" customWidth="1"/>
    <col min="19" max="19" width="18" bestFit="1" customWidth="1"/>
    <col min="20" max="20" width="20.28515625" customWidth="1"/>
  </cols>
  <sheetData>
    <row r="1" spans="2:18" ht="23.25">
      <c r="B1" s="129" t="s">
        <v>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</row>
    <row r="2" spans="2:18" ht="18">
      <c r="B2" s="130" t="s">
        <v>1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</row>
    <row r="3" spans="2:18" ht="18"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</row>
    <row r="4" spans="2:18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8" ht="37.5"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"/>
      <c r="Q5" s="1"/>
    </row>
    <row r="6" spans="2:18" ht="20.25"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"/>
      <c r="Q6" s="1"/>
    </row>
    <row r="7" spans="2:18" ht="18"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"/>
      <c r="Q7" s="1"/>
    </row>
    <row r="8" spans="2:18" ht="18"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1"/>
      <c r="Q8" s="1"/>
    </row>
    <row r="9" spans="2:18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3" spans="2:18" ht="13.5" thickBot="1"/>
    <row r="14" spans="2:18" s="14" customFormat="1" ht="50.25" customHeight="1">
      <c r="B14" s="115" t="s">
        <v>3</v>
      </c>
      <c r="C14" s="118" t="s">
        <v>4</v>
      </c>
      <c r="D14" s="118" t="s">
        <v>5</v>
      </c>
      <c r="E14" s="118" t="s">
        <v>6</v>
      </c>
      <c r="F14" s="118" t="s">
        <v>7</v>
      </c>
      <c r="G14" s="49" t="s">
        <v>8</v>
      </c>
      <c r="H14" s="50"/>
      <c r="I14" s="121" t="s">
        <v>9</v>
      </c>
      <c r="J14" s="118" t="s">
        <v>10</v>
      </c>
      <c r="K14" s="100" t="s">
        <v>8</v>
      </c>
      <c r="L14" s="100"/>
      <c r="M14" s="101" t="s">
        <v>11</v>
      </c>
      <c r="N14" s="102"/>
      <c r="O14" s="103" t="s">
        <v>12</v>
      </c>
      <c r="P14" s="104"/>
      <c r="Q14" s="104"/>
      <c r="R14" s="105"/>
    </row>
    <row r="15" spans="2:18" s="14" customFormat="1" ht="28.5" customHeight="1">
      <c r="B15" s="116"/>
      <c r="C15" s="119"/>
      <c r="D15" s="119"/>
      <c r="E15" s="119"/>
      <c r="F15" s="119"/>
      <c r="G15" s="106" t="s">
        <v>13</v>
      </c>
      <c r="H15" s="107"/>
      <c r="I15" s="122"/>
      <c r="J15" s="119"/>
      <c r="K15" s="108">
        <v>41639</v>
      </c>
      <c r="L15" s="110" t="s">
        <v>14</v>
      </c>
      <c r="M15" s="108">
        <v>41639</v>
      </c>
      <c r="N15" s="113" t="s">
        <v>14</v>
      </c>
      <c r="O15" s="114" t="s">
        <v>13</v>
      </c>
      <c r="P15" s="114"/>
      <c r="Q15" s="108">
        <v>41639</v>
      </c>
      <c r="R15" s="124" t="s">
        <v>14</v>
      </c>
    </row>
    <row r="16" spans="2:18" s="14" customFormat="1" ht="19.5" customHeight="1" thickBot="1">
      <c r="B16" s="117"/>
      <c r="C16" s="120"/>
      <c r="D16" s="120"/>
      <c r="E16" s="120"/>
      <c r="F16" s="120"/>
      <c r="G16" s="15">
        <v>38868</v>
      </c>
      <c r="H16" s="51" t="s">
        <v>14</v>
      </c>
      <c r="I16" s="123"/>
      <c r="J16" s="120"/>
      <c r="K16" s="109"/>
      <c r="L16" s="111"/>
      <c r="M16" s="109"/>
      <c r="N16" s="109"/>
      <c r="O16" s="15">
        <v>38868</v>
      </c>
      <c r="P16" s="16" t="s">
        <v>14</v>
      </c>
      <c r="Q16" s="109"/>
      <c r="R16" s="125"/>
    </row>
    <row r="17" spans="2:20" s="3" customFormat="1" ht="25.5" customHeight="1">
      <c r="B17" s="6" t="s">
        <v>15</v>
      </c>
      <c r="C17" s="20">
        <f>C18+C19+C20+C21</f>
        <v>273333378</v>
      </c>
      <c r="D17" s="20">
        <f>D18+D19+D20+D21</f>
        <v>12728784.310000001</v>
      </c>
      <c r="E17" s="20">
        <f>E18+E19+E20</f>
        <v>85000</v>
      </c>
      <c r="F17" s="20">
        <f>F18+F19+F20+F21</f>
        <v>285977162.31</v>
      </c>
      <c r="G17" s="20"/>
      <c r="H17" s="11"/>
      <c r="I17" s="53">
        <f>SUM(I18:I21)</f>
        <v>285977162.31</v>
      </c>
      <c r="J17" s="53">
        <f>SUM(J18:J21)</f>
        <v>285977163.31</v>
      </c>
      <c r="K17" s="35">
        <f>K18+K19+K20+K21</f>
        <v>285977163.31</v>
      </c>
      <c r="L17" s="34">
        <f t="shared" ref="L17:L33" si="0">K17/F17*100</f>
        <v>100.00000034967826</v>
      </c>
      <c r="M17" s="20">
        <f>M18+M19+M20+M21</f>
        <v>280037734.92000002</v>
      </c>
      <c r="N17" s="11">
        <f>M17/K17*100</f>
        <v>97.923110950100011</v>
      </c>
      <c r="O17" s="20"/>
      <c r="P17" s="11" t="e">
        <f>O17/G17*100</f>
        <v>#DIV/0!</v>
      </c>
      <c r="Q17" s="20">
        <f>J17-M17</f>
        <v>5939428.3899999857</v>
      </c>
      <c r="R17" s="32">
        <f>Q17/K17*100</f>
        <v>2.0768890498999841</v>
      </c>
    </row>
    <row r="18" spans="2:20" s="3" customFormat="1" ht="25.5" customHeight="1">
      <c r="B18" s="6" t="s">
        <v>16</v>
      </c>
      <c r="C18" s="17">
        <v>248334380</v>
      </c>
      <c r="D18" s="36">
        <f>1091641.31+6040072+755009+755009+755010+1615592+1031451</f>
        <v>12043784.310000001</v>
      </c>
      <c r="E18" s="36">
        <v>85000</v>
      </c>
      <c r="F18" s="17">
        <f>C18+D18-E18</f>
        <v>260293164.31</v>
      </c>
      <c r="G18" s="17"/>
      <c r="H18" s="11">
        <f>G18/C18*100</f>
        <v>0</v>
      </c>
      <c r="I18" s="52">
        <v>260293164.31</v>
      </c>
      <c r="J18" s="52">
        <f>30475095.87+1091641.31+17322408.77+20786890+17195210.36+17110211+17206240+31918196.36+16648681.64+29790663+49795783+6040072+755009+755009+755010+1615593+1031451</f>
        <v>260293165.31</v>
      </c>
      <c r="K18" s="52">
        <f>30475095.87+1091641.31+17322408.77+20786890+17195210.36+17110211+17206240+31918196.36+16648681.64+29790663+49795783+6040072+755009+755009+755010+1615593+1031451</f>
        <v>260293165.31</v>
      </c>
      <c r="L18" s="34">
        <f t="shared" si="0"/>
        <v>100.0000003841822</v>
      </c>
      <c r="M18" s="19">
        <v>259511126.59</v>
      </c>
      <c r="N18" s="11">
        <f t="shared" ref="N18:N28" si="1">M18/K18*100</f>
        <v>99.699554646750471</v>
      </c>
      <c r="O18" s="17"/>
      <c r="P18" s="11" t="e">
        <f>O18/G18*100</f>
        <v>#DIV/0!</v>
      </c>
      <c r="Q18" s="19">
        <f>J18-M18</f>
        <v>782038.71999999881</v>
      </c>
      <c r="R18" s="32">
        <f t="shared" ref="R18:R33" si="2">Q18/K18*100</f>
        <v>0.3004453532495247</v>
      </c>
      <c r="S18" s="10"/>
      <c r="T18" s="10"/>
    </row>
    <row r="19" spans="2:20" s="3" customFormat="1" ht="25.5" customHeight="1">
      <c r="B19" s="6" t="s">
        <v>17</v>
      </c>
      <c r="C19" s="17">
        <v>8749649</v>
      </c>
      <c r="D19" s="54"/>
      <c r="E19" s="17"/>
      <c r="F19" s="36">
        <f t="shared" ref="F19:F26" si="3">C19+D19</f>
        <v>8749649</v>
      </c>
      <c r="G19" s="17"/>
      <c r="H19" s="11"/>
      <c r="I19" s="52">
        <f>5295142.22+195145.43+1093706.25+1093706.25+523930.05+548018.8</f>
        <v>8749649</v>
      </c>
      <c r="J19" s="52">
        <f>5295142.22+195145.43+1093706.25+1093706.25+523930.05+548018.8</f>
        <v>8749649</v>
      </c>
      <c r="K19" s="52">
        <f>5295142.22+195145.43+1093706.25+1093706.25+523930.05+548018.8</f>
        <v>8749649</v>
      </c>
      <c r="L19" s="34">
        <f t="shared" si="0"/>
        <v>100</v>
      </c>
      <c r="M19" s="37">
        <v>5168571.82</v>
      </c>
      <c r="N19" s="11">
        <v>0</v>
      </c>
      <c r="O19" s="17"/>
      <c r="P19" s="11"/>
      <c r="Q19" s="19">
        <f>J19-M19</f>
        <v>3581077.1799999997</v>
      </c>
      <c r="R19" s="32">
        <v>0</v>
      </c>
      <c r="S19" s="10"/>
    </row>
    <row r="20" spans="2:20" s="3" customFormat="1" ht="25.5" customHeight="1">
      <c r="B20" s="6" t="s">
        <v>18</v>
      </c>
      <c r="C20" s="17">
        <v>16249349</v>
      </c>
      <c r="D20" s="17">
        <v>600000</v>
      </c>
      <c r="E20" s="17"/>
      <c r="F20" s="17">
        <f t="shared" si="3"/>
        <v>16849349</v>
      </c>
      <c r="G20" s="17"/>
      <c r="H20" s="11"/>
      <c r="I20" s="52">
        <f>9833836.42+362412.93+2031168.75+600000+2031168.75+973012.95+1017749.2</f>
        <v>16849349</v>
      </c>
      <c r="J20" s="52">
        <f>9833836.42+362412.93+2031168.75+600000+2031168.75+973012.95+1017749.2</f>
        <v>16849349</v>
      </c>
      <c r="K20" s="52">
        <f>9833836.42+362412.93+2031168.75+600000+2031168.75+973012.95+1017749.2</f>
        <v>16849349</v>
      </c>
      <c r="L20" s="34">
        <f t="shared" si="0"/>
        <v>100</v>
      </c>
      <c r="M20" s="19">
        <v>15273036.51</v>
      </c>
      <c r="N20" s="11">
        <v>0</v>
      </c>
      <c r="O20" s="17"/>
      <c r="P20" s="11" t="e">
        <f>O20/G20*100</f>
        <v>#DIV/0!</v>
      </c>
      <c r="Q20" s="19">
        <f>J20-M20</f>
        <v>1576312.4900000002</v>
      </c>
      <c r="R20" s="32">
        <v>0</v>
      </c>
      <c r="S20" s="10"/>
    </row>
    <row r="21" spans="2:20" s="3" customFormat="1" ht="25.5" customHeight="1">
      <c r="B21" s="6" t="s">
        <v>19</v>
      </c>
      <c r="C21" s="17"/>
      <c r="D21" s="17">
        <v>85000</v>
      </c>
      <c r="E21" s="17"/>
      <c r="F21" s="17">
        <f t="shared" si="3"/>
        <v>85000</v>
      </c>
      <c r="G21" s="17"/>
      <c r="H21" s="11"/>
      <c r="I21" s="52">
        <v>85000</v>
      </c>
      <c r="J21" s="52">
        <v>85000</v>
      </c>
      <c r="K21" s="52">
        <v>85000</v>
      </c>
      <c r="L21" s="34"/>
      <c r="M21" s="19">
        <v>85000</v>
      </c>
      <c r="N21" s="11">
        <v>0</v>
      </c>
      <c r="O21" s="17"/>
      <c r="P21" s="11"/>
      <c r="Q21" s="19">
        <f>I21-M21</f>
        <v>0</v>
      </c>
      <c r="R21" s="32">
        <v>0</v>
      </c>
      <c r="S21" s="10"/>
    </row>
    <row r="22" spans="2:20" s="3" customFormat="1" ht="25.5" customHeight="1">
      <c r="B22" s="6" t="s">
        <v>20</v>
      </c>
      <c r="C22" s="20">
        <f>C23+C24+C25+C26</f>
        <v>279722844</v>
      </c>
      <c r="D22" s="20">
        <f>D23+D24+D25+D26</f>
        <v>17540100.280000001</v>
      </c>
      <c r="E22" s="20">
        <f>E23+E24+E25+E26</f>
        <v>85000</v>
      </c>
      <c r="F22" s="20">
        <f>F23+F24+F25+F26</f>
        <v>297177944.27999997</v>
      </c>
      <c r="G22" s="20"/>
      <c r="H22" s="11"/>
      <c r="I22" s="53">
        <f>SUM(I23:I26)</f>
        <v>297177944.27999997</v>
      </c>
      <c r="J22" s="53">
        <f>SUM(J23:J26)</f>
        <v>287014029.44999999</v>
      </c>
      <c r="K22" s="35">
        <f>K23+K24+K25+K26</f>
        <v>249858268.69</v>
      </c>
      <c r="L22" s="34">
        <f t="shared" si="0"/>
        <v>84.076989392787667</v>
      </c>
      <c r="M22" s="20">
        <f>M23+M24+M25+M26</f>
        <v>316079457.28000003</v>
      </c>
      <c r="N22" s="11">
        <f t="shared" si="1"/>
        <v>126.50350093963105</v>
      </c>
      <c r="O22" s="20"/>
      <c r="P22" s="11" t="e">
        <f>O22/G22*100</f>
        <v>#DIV/0!</v>
      </c>
      <c r="Q22" s="20">
        <f>J22-M22</f>
        <v>-29065427.830000043</v>
      </c>
      <c r="R22" s="32">
        <f t="shared" si="2"/>
        <v>-11.632766040679494</v>
      </c>
      <c r="S22" s="10"/>
    </row>
    <row r="23" spans="2:20" s="3" customFormat="1" ht="25.5" customHeight="1">
      <c r="B23" s="6" t="s">
        <v>16</v>
      </c>
      <c r="C23" s="19">
        <v>272103273</v>
      </c>
      <c r="D23" s="19">
        <f>6040072+11415028.28</f>
        <v>17455100.280000001</v>
      </c>
      <c r="E23" s="19">
        <v>85000</v>
      </c>
      <c r="F23" s="17">
        <f>C23+D23-E23</f>
        <v>289473373.27999997</v>
      </c>
      <c r="G23" s="20"/>
      <c r="H23" s="11"/>
      <c r="I23" s="52">
        <f>F23</f>
        <v>289473373.27999997</v>
      </c>
      <c r="J23" s="52">
        <v>280685399.44999999</v>
      </c>
      <c r="K23" s="52">
        <f>280685399.45-34932006.76</f>
        <v>245753392.69</v>
      </c>
      <c r="L23" s="34">
        <f t="shared" si="0"/>
        <v>84.896717755207561</v>
      </c>
      <c r="M23" s="19">
        <v>309417580.29000002</v>
      </c>
      <c r="N23" s="11">
        <f t="shared" si="1"/>
        <v>125.90572073212749</v>
      </c>
      <c r="O23" s="20"/>
      <c r="P23" s="11"/>
      <c r="Q23" s="19">
        <f>J23-M23</f>
        <v>-28732180.840000033</v>
      </c>
      <c r="R23" s="32">
        <f t="shared" si="2"/>
        <v>-11.691468640778274</v>
      </c>
      <c r="S23" s="10"/>
    </row>
    <row r="24" spans="2:20" s="3" customFormat="1" ht="25.5" customHeight="1">
      <c r="B24" s="6" t="s">
        <v>17</v>
      </c>
      <c r="C24" s="17">
        <v>492415</v>
      </c>
      <c r="D24" s="17"/>
      <c r="E24" s="17"/>
      <c r="F24" s="36">
        <f t="shared" si="3"/>
        <v>492415</v>
      </c>
      <c r="G24" s="21"/>
      <c r="H24" s="11">
        <f>G24/C24*100</f>
        <v>0</v>
      </c>
      <c r="I24" s="52">
        <f>164140+164138+164137</f>
        <v>492415</v>
      </c>
      <c r="J24" s="52">
        <v>378278</v>
      </c>
      <c r="K24" s="52">
        <f>378278-328299</f>
        <v>49979</v>
      </c>
      <c r="L24" s="34">
        <f t="shared" si="0"/>
        <v>10.149772041875247</v>
      </c>
      <c r="M24" s="37">
        <v>0</v>
      </c>
      <c r="N24" s="34">
        <v>0</v>
      </c>
      <c r="O24" s="21"/>
      <c r="P24" s="11" t="e">
        <f>O24/G24*100</f>
        <v>#DIV/0!</v>
      </c>
      <c r="Q24" s="19">
        <f>J24-M24</f>
        <v>378278</v>
      </c>
      <c r="R24" s="32">
        <v>0</v>
      </c>
      <c r="S24" s="10"/>
    </row>
    <row r="25" spans="2:20" s="3" customFormat="1" ht="25.5" customHeight="1">
      <c r="B25" s="6" t="s">
        <v>18</v>
      </c>
      <c r="C25" s="17">
        <v>7127156</v>
      </c>
      <c r="D25" s="17"/>
      <c r="E25" s="17"/>
      <c r="F25" s="17">
        <f t="shared" si="3"/>
        <v>7127156</v>
      </c>
      <c r="G25" s="21"/>
      <c r="H25" s="11"/>
      <c r="I25" s="19">
        <f>F25+G25</f>
        <v>7127156</v>
      </c>
      <c r="J25" s="52">
        <v>5865352</v>
      </c>
      <c r="K25" s="52">
        <f>5865352-1895455</f>
        <v>3969897</v>
      </c>
      <c r="L25" s="34">
        <f t="shared" si="0"/>
        <v>55.700997705115476</v>
      </c>
      <c r="M25" s="19">
        <v>6576876.9900000002</v>
      </c>
      <c r="N25" s="11">
        <v>0</v>
      </c>
      <c r="O25" s="21"/>
      <c r="P25" s="11"/>
      <c r="Q25" s="19">
        <f>J25-M25</f>
        <v>-711524.99000000022</v>
      </c>
      <c r="R25" s="32">
        <v>0</v>
      </c>
    </row>
    <row r="26" spans="2:20" s="3" customFormat="1" ht="25.5" customHeight="1">
      <c r="B26" s="6" t="s">
        <v>19</v>
      </c>
      <c r="C26" s="21"/>
      <c r="D26" s="21">
        <v>85000</v>
      </c>
      <c r="E26" s="17"/>
      <c r="F26" s="17">
        <f t="shared" si="3"/>
        <v>85000</v>
      </c>
      <c r="G26" s="21"/>
      <c r="H26" s="11"/>
      <c r="I26" s="52">
        <v>85000</v>
      </c>
      <c r="J26" s="52">
        <v>85000</v>
      </c>
      <c r="K26" s="52">
        <v>85000</v>
      </c>
      <c r="L26" s="34">
        <f t="shared" si="0"/>
        <v>100</v>
      </c>
      <c r="M26" s="19">
        <v>85000</v>
      </c>
      <c r="N26" s="11">
        <v>0</v>
      </c>
      <c r="O26" s="21"/>
      <c r="P26" s="11"/>
      <c r="Q26" s="19">
        <f>I26-M26</f>
        <v>0</v>
      </c>
      <c r="R26" s="32">
        <v>0</v>
      </c>
    </row>
    <row r="27" spans="2:20" s="3" customFormat="1" ht="24" customHeight="1">
      <c r="B27" s="7" t="s">
        <v>21</v>
      </c>
      <c r="C27" s="23">
        <f>C17+C22</f>
        <v>553056222</v>
      </c>
      <c r="D27" s="23">
        <f>SUM(D22+D17)</f>
        <v>30268884.590000004</v>
      </c>
      <c r="E27" s="23">
        <f t="shared" ref="E27:K27" si="4">SUM(E22+E17)</f>
        <v>170000</v>
      </c>
      <c r="F27" s="23">
        <f t="shared" si="4"/>
        <v>583155106.58999991</v>
      </c>
      <c r="G27" s="23">
        <f t="shared" si="4"/>
        <v>0</v>
      </c>
      <c r="H27" s="23">
        <f t="shared" si="4"/>
        <v>0</v>
      </c>
      <c r="I27" s="23">
        <f t="shared" si="4"/>
        <v>583155106.58999991</v>
      </c>
      <c r="J27" s="23">
        <f t="shared" si="4"/>
        <v>572991192.75999999</v>
      </c>
      <c r="K27" s="23">
        <f t="shared" si="4"/>
        <v>535835432</v>
      </c>
      <c r="L27" s="28">
        <f t="shared" si="0"/>
        <v>91.885576572123014</v>
      </c>
      <c r="M27" s="27">
        <f>M17+M22</f>
        <v>596117192.20000005</v>
      </c>
      <c r="N27" s="28">
        <f t="shared" si="1"/>
        <v>111.25005115376545</v>
      </c>
      <c r="O27" s="23">
        <f>O17+O22</f>
        <v>0</v>
      </c>
      <c r="P27" s="12" t="e">
        <f t="shared" ref="P27:P40" si="5">O27/G27*100</f>
        <v>#DIV/0!</v>
      </c>
      <c r="Q27" s="27">
        <f>J27-M27</f>
        <v>-23125999.440000057</v>
      </c>
      <c r="R27" s="30">
        <f t="shared" si="2"/>
        <v>-4.3158772374724288</v>
      </c>
      <c r="S27" s="10"/>
    </row>
    <row r="28" spans="2:20" s="3" customFormat="1" ht="24.75" customHeight="1">
      <c r="B28" s="4" t="s">
        <v>22</v>
      </c>
      <c r="C28" s="22">
        <f>C34+C35+C36+C37+C38</f>
        <v>32800262</v>
      </c>
      <c r="D28" s="22">
        <f>D34+D35+D36+D37+D38</f>
        <v>0</v>
      </c>
      <c r="E28" s="22">
        <f>E34+E35+E36+E37+E38</f>
        <v>0</v>
      </c>
      <c r="F28" s="22">
        <f>F34+F35+F36+F37+F38</f>
        <v>32800262</v>
      </c>
      <c r="G28" s="22"/>
      <c r="H28" s="11"/>
      <c r="I28" s="53">
        <f>SUM(I34:I38)</f>
        <v>36929263.07</v>
      </c>
      <c r="J28" s="53">
        <f>SUM(J34:J38)</f>
        <v>36929263.07</v>
      </c>
      <c r="K28" s="22">
        <f>K34+K35+K36+K37+K38</f>
        <v>36929263.07</v>
      </c>
      <c r="L28" s="11">
        <f t="shared" si="0"/>
        <v>112.58831734331878</v>
      </c>
      <c r="M28" s="20">
        <f>M34+M35+M36+M37+M38</f>
        <v>33401000.32</v>
      </c>
      <c r="N28" s="33">
        <f t="shared" si="1"/>
        <v>90.445889095289772</v>
      </c>
      <c r="O28" s="22"/>
      <c r="P28" s="11" t="e">
        <f t="shared" si="5"/>
        <v>#DIV/0!</v>
      </c>
      <c r="Q28" s="20">
        <f>J28-M28</f>
        <v>3528262.75</v>
      </c>
      <c r="R28" s="32">
        <f t="shared" si="2"/>
        <v>9.5541109047102371</v>
      </c>
      <c r="S28" s="10"/>
    </row>
    <row r="29" spans="2:20" s="3" customFormat="1" ht="24.75" hidden="1" customHeight="1">
      <c r="B29" s="6" t="s">
        <v>16</v>
      </c>
      <c r="C29" s="18"/>
      <c r="D29" s="18"/>
      <c r="E29" s="18"/>
      <c r="F29" s="18"/>
      <c r="G29" s="19"/>
      <c r="H29" s="11" t="e">
        <f>G29/C29*100</f>
        <v>#DIV/0!</v>
      </c>
      <c r="I29" s="52"/>
      <c r="J29" s="52"/>
      <c r="K29" s="19"/>
      <c r="L29" s="11" t="e">
        <f t="shared" si="0"/>
        <v>#DIV/0!</v>
      </c>
      <c r="M29" s="19"/>
      <c r="N29" s="11"/>
      <c r="O29" s="17"/>
      <c r="P29" s="11" t="e">
        <f t="shared" si="5"/>
        <v>#DIV/0!</v>
      </c>
      <c r="Q29" s="20">
        <f>K29-M29</f>
        <v>0</v>
      </c>
      <c r="R29" s="32" t="e">
        <f t="shared" si="2"/>
        <v>#DIV/0!</v>
      </c>
      <c r="S29" s="10"/>
    </row>
    <row r="30" spans="2:20" s="3" customFormat="1" ht="24.75" hidden="1" customHeight="1">
      <c r="B30" s="6" t="s">
        <v>17</v>
      </c>
      <c r="C30" s="18"/>
      <c r="D30" s="18"/>
      <c r="E30" s="18"/>
      <c r="F30" s="18"/>
      <c r="G30" s="19"/>
      <c r="H30" s="11" t="e">
        <f>G30/C30*100</f>
        <v>#DIV/0!</v>
      </c>
      <c r="I30" s="52"/>
      <c r="J30" s="52"/>
      <c r="K30" s="19"/>
      <c r="L30" s="11" t="e">
        <f t="shared" si="0"/>
        <v>#DIV/0!</v>
      </c>
      <c r="M30" s="19"/>
      <c r="N30" s="11"/>
      <c r="O30" s="17"/>
      <c r="P30" s="11" t="e">
        <f t="shared" si="5"/>
        <v>#DIV/0!</v>
      </c>
      <c r="Q30" s="20">
        <f>K30-M30</f>
        <v>0</v>
      </c>
      <c r="R30" s="32" t="e">
        <f t="shared" si="2"/>
        <v>#DIV/0!</v>
      </c>
      <c r="S30" s="10"/>
    </row>
    <row r="31" spans="2:20" s="3" customFormat="1" ht="24.75" hidden="1" customHeight="1">
      <c r="B31" s="6" t="s">
        <v>18</v>
      </c>
      <c r="C31" s="18"/>
      <c r="D31" s="18"/>
      <c r="E31" s="18"/>
      <c r="F31" s="18"/>
      <c r="G31" s="19"/>
      <c r="H31" s="11" t="e">
        <f>G31/C31*100</f>
        <v>#DIV/0!</v>
      </c>
      <c r="I31" s="52"/>
      <c r="J31" s="52"/>
      <c r="K31" s="19"/>
      <c r="L31" s="11" t="e">
        <f t="shared" si="0"/>
        <v>#DIV/0!</v>
      </c>
      <c r="M31" s="19"/>
      <c r="N31" s="11"/>
      <c r="O31" s="17"/>
      <c r="P31" s="11" t="e">
        <f t="shared" si="5"/>
        <v>#DIV/0!</v>
      </c>
      <c r="Q31" s="20">
        <f>K31-M31</f>
        <v>0</v>
      </c>
      <c r="R31" s="32" t="e">
        <f t="shared" si="2"/>
        <v>#DIV/0!</v>
      </c>
      <c r="S31" s="10"/>
    </row>
    <row r="32" spans="2:20" s="3" customFormat="1" ht="24.75" hidden="1" customHeight="1">
      <c r="B32" s="6" t="s">
        <v>19</v>
      </c>
      <c r="C32" s="18"/>
      <c r="D32" s="18"/>
      <c r="E32" s="18"/>
      <c r="F32" s="18"/>
      <c r="G32" s="19"/>
      <c r="H32" s="11" t="e">
        <f>G32/C32*100</f>
        <v>#DIV/0!</v>
      </c>
      <c r="I32" s="52"/>
      <c r="J32" s="52"/>
      <c r="K32" s="19"/>
      <c r="L32" s="11" t="e">
        <f t="shared" si="0"/>
        <v>#DIV/0!</v>
      </c>
      <c r="M32" s="19"/>
      <c r="N32" s="11"/>
      <c r="O32" s="17"/>
      <c r="P32" s="11" t="e">
        <f t="shared" si="5"/>
        <v>#DIV/0!</v>
      </c>
      <c r="Q32" s="20">
        <f>K32-M32</f>
        <v>0</v>
      </c>
      <c r="R32" s="32" t="e">
        <f t="shared" si="2"/>
        <v>#DIV/0!</v>
      </c>
      <c r="S32" s="10"/>
    </row>
    <row r="33" spans="2:19" s="3" customFormat="1" ht="24.75" hidden="1" customHeight="1">
      <c r="B33" s="6" t="s">
        <v>23</v>
      </c>
      <c r="C33" s="18"/>
      <c r="D33" s="18"/>
      <c r="E33" s="18"/>
      <c r="F33" s="18"/>
      <c r="G33" s="19"/>
      <c r="H33" s="11" t="e">
        <f>G33/C33*100</f>
        <v>#DIV/0!</v>
      </c>
      <c r="I33" s="52"/>
      <c r="J33" s="52"/>
      <c r="K33" s="19"/>
      <c r="L33" s="11" t="e">
        <f t="shared" si="0"/>
        <v>#DIV/0!</v>
      </c>
      <c r="M33" s="19"/>
      <c r="N33" s="11"/>
      <c r="O33" s="17"/>
      <c r="P33" s="11" t="e">
        <f t="shared" si="5"/>
        <v>#DIV/0!</v>
      </c>
      <c r="Q33" s="20">
        <f>K33-M33</f>
        <v>0</v>
      </c>
      <c r="R33" s="32" t="e">
        <f t="shared" si="2"/>
        <v>#DIV/0!</v>
      </c>
      <c r="S33" s="10"/>
    </row>
    <row r="34" spans="2:19" s="3" customFormat="1" ht="24.75" customHeight="1">
      <c r="B34" s="6" t="s">
        <v>24</v>
      </c>
      <c r="C34" s="18">
        <v>0</v>
      </c>
      <c r="D34" s="18"/>
      <c r="E34" s="18">
        <v>0</v>
      </c>
      <c r="F34" s="17">
        <f>C34+D34</f>
        <v>0</v>
      </c>
      <c r="G34" s="19"/>
      <c r="H34" s="11"/>
      <c r="I34" s="17">
        <v>0</v>
      </c>
      <c r="J34" s="17">
        <v>0</v>
      </c>
      <c r="K34" s="19">
        <f>I34</f>
        <v>0</v>
      </c>
      <c r="L34" s="11"/>
      <c r="M34" s="19">
        <v>0</v>
      </c>
      <c r="N34" s="11"/>
      <c r="O34" s="17"/>
      <c r="P34" s="11" t="e">
        <f t="shared" si="5"/>
        <v>#DIV/0!</v>
      </c>
      <c r="Q34" s="19">
        <f>I34-M34</f>
        <v>0</v>
      </c>
      <c r="R34" s="32"/>
      <c r="S34" s="10"/>
    </row>
    <row r="35" spans="2:19" s="3" customFormat="1" ht="24.75" customHeight="1">
      <c r="B35" s="6" t="s">
        <v>25</v>
      </c>
      <c r="C35" s="18">
        <v>5868470</v>
      </c>
      <c r="D35" s="18"/>
      <c r="E35" s="18">
        <v>0</v>
      </c>
      <c r="F35" s="17">
        <f>C35+D35</f>
        <v>5868470</v>
      </c>
      <c r="G35" s="19"/>
      <c r="H35" s="11"/>
      <c r="I35" s="17">
        <f>2329798.54+532082+2126236+779387+149475.81+176015.2</f>
        <v>6092994.5499999998</v>
      </c>
      <c r="J35" s="17">
        <f>2329798.54+532082+2126236+779387+149475.81+176015.2</f>
        <v>6092994.5499999998</v>
      </c>
      <c r="K35" s="19">
        <f>I35</f>
        <v>6092994.5499999998</v>
      </c>
      <c r="L35" s="11">
        <f t="shared" ref="L35:L40" si="6">K35/F35*100</f>
        <v>103.82594696743786</v>
      </c>
      <c r="M35" s="37">
        <v>2972336.86</v>
      </c>
      <c r="N35" s="11">
        <f t="shared" ref="N35:N40" si="7">M35/K35*100</f>
        <v>48.782857683665583</v>
      </c>
      <c r="O35" s="17"/>
      <c r="P35" s="11" t="e">
        <f t="shared" si="5"/>
        <v>#DIV/0!</v>
      </c>
      <c r="Q35" s="19">
        <f t="shared" ref="Q35:Q40" si="8">J35-M35</f>
        <v>3120657.69</v>
      </c>
      <c r="R35" s="32">
        <f t="shared" ref="R35:R40" si="9">Q35/K35*100</f>
        <v>51.217142316334417</v>
      </c>
      <c r="S35" s="10"/>
    </row>
    <row r="36" spans="2:19" s="3" customFormat="1" ht="24.75" customHeight="1">
      <c r="B36" s="6" t="s">
        <v>26</v>
      </c>
      <c r="C36" s="18">
        <v>18525722</v>
      </c>
      <c r="D36" s="18"/>
      <c r="E36" s="18">
        <v>0</v>
      </c>
      <c r="F36" s="17">
        <f>C36+D36</f>
        <v>18525722</v>
      </c>
      <c r="G36" s="19"/>
      <c r="H36" s="11"/>
      <c r="I36" s="17">
        <f>9650000+1326430.5+5223451+1989756+250635+602070</f>
        <v>19042342.5</v>
      </c>
      <c r="J36" s="17">
        <f>9650000+1326430.5+5223451+1989756+250635+602070</f>
        <v>19042342.5</v>
      </c>
      <c r="K36" s="19">
        <f>I36</f>
        <v>19042342.5</v>
      </c>
      <c r="L36" s="11">
        <f t="shared" si="6"/>
        <v>102.78866594241238</v>
      </c>
      <c r="M36" s="37">
        <v>17003994.329999998</v>
      </c>
      <c r="N36" s="11">
        <f t="shared" si="7"/>
        <v>89.295706817582968</v>
      </c>
      <c r="O36" s="17"/>
      <c r="P36" s="11" t="e">
        <f t="shared" si="5"/>
        <v>#DIV/0!</v>
      </c>
      <c r="Q36" s="19">
        <f t="shared" si="8"/>
        <v>2038348.1700000018</v>
      </c>
      <c r="R36" s="32">
        <f t="shared" si="9"/>
        <v>10.704293182417036</v>
      </c>
      <c r="S36" s="10"/>
    </row>
    <row r="37" spans="2:19" s="3" customFormat="1" ht="24.75" customHeight="1">
      <c r="B37" s="6" t="s">
        <v>27</v>
      </c>
      <c r="C37" s="18">
        <v>1300000</v>
      </c>
      <c r="D37" s="18"/>
      <c r="E37" s="18">
        <v>0</v>
      </c>
      <c r="F37" s="17">
        <f>C37+D37</f>
        <v>1300000</v>
      </c>
      <c r="G37" s="19"/>
      <c r="H37" s="11"/>
      <c r="I37" s="17">
        <f>324900+123650+360000+494366.07+94969</f>
        <v>1397885.07</v>
      </c>
      <c r="J37" s="17">
        <f>324900+123650+360000+494366.07+94969</f>
        <v>1397885.07</v>
      </c>
      <c r="K37" s="19">
        <f>I37</f>
        <v>1397885.07</v>
      </c>
      <c r="L37" s="11">
        <f t="shared" si="6"/>
        <v>107.52962076923079</v>
      </c>
      <c r="M37" s="19">
        <v>2309735</v>
      </c>
      <c r="N37" s="11">
        <f t="shared" si="7"/>
        <v>165.23067951501906</v>
      </c>
      <c r="O37" s="17"/>
      <c r="P37" s="11" t="e">
        <f t="shared" si="5"/>
        <v>#DIV/0!</v>
      </c>
      <c r="Q37" s="19">
        <f t="shared" si="8"/>
        <v>-911849.92999999993</v>
      </c>
      <c r="R37" s="32">
        <f t="shared" si="9"/>
        <v>-65.230679515019062</v>
      </c>
      <c r="S37" s="10"/>
    </row>
    <row r="38" spans="2:19" s="3" customFormat="1" ht="24.75" customHeight="1">
      <c r="B38" s="6" t="s">
        <v>28</v>
      </c>
      <c r="C38" s="25">
        <v>7106070</v>
      </c>
      <c r="D38" s="25"/>
      <c r="E38" s="25">
        <v>0</v>
      </c>
      <c r="F38" s="17">
        <f>C38+D38</f>
        <v>7106070</v>
      </c>
      <c r="G38" s="19"/>
      <c r="H38" s="11"/>
      <c r="I38" s="17">
        <f>1776517.5+602120.16+1102078.42+1988436+857281+119006+3950601.87</f>
        <v>10396040.949999999</v>
      </c>
      <c r="J38" s="17">
        <f>1776517.5+602120.16+1102078.42+1988436+857281+119006+3950601.87</f>
        <v>10396040.949999999</v>
      </c>
      <c r="K38" s="19">
        <f>I38</f>
        <v>10396040.949999999</v>
      </c>
      <c r="L38" s="11">
        <f t="shared" si="6"/>
        <v>146.29803745248779</v>
      </c>
      <c r="M38" s="19">
        <v>11114934.130000001</v>
      </c>
      <c r="N38" s="11">
        <f t="shared" si="7"/>
        <v>106.91506683609207</v>
      </c>
      <c r="O38" s="17"/>
      <c r="P38" s="11" t="e">
        <f t="shared" si="5"/>
        <v>#DIV/0!</v>
      </c>
      <c r="Q38" s="19">
        <f t="shared" si="8"/>
        <v>-718893.18000000156</v>
      </c>
      <c r="R38" s="32">
        <f t="shared" si="9"/>
        <v>-6.9150668360920768</v>
      </c>
      <c r="S38" s="10"/>
    </row>
    <row r="39" spans="2:19" s="5" customFormat="1" ht="24" customHeight="1">
      <c r="B39" s="7" t="s">
        <v>21</v>
      </c>
      <c r="C39" s="23">
        <f>SUM(C34:C38)</f>
        <v>32800262</v>
      </c>
      <c r="D39" s="23">
        <f>SUM(D34:D38)</f>
        <v>0</v>
      </c>
      <c r="E39" s="23">
        <f>SUM(E34:E38)</f>
        <v>0</v>
      </c>
      <c r="F39" s="23">
        <f>SUM(F34:F38)</f>
        <v>32800262</v>
      </c>
      <c r="G39" s="23">
        <f>SUM(G34:G38)</f>
        <v>0</v>
      </c>
      <c r="H39" s="12">
        <f>G39/C39*100</f>
        <v>0</v>
      </c>
      <c r="I39" s="23">
        <f>SUM(I34:I38)</f>
        <v>36929263.07</v>
      </c>
      <c r="J39" s="23">
        <f>SUM(J34:J38)</f>
        <v>36929263.07</v>
      </c>
      <c r="K39" s="23">
        <f>SUM(K34:K38)</f>
        <v>36929263.07</v>
      </c>
      <c r="L39" s="28">
        <f t="shared" si="6"/>
        <v>112.58831734331878</v>
      </c>
      <c r="M39" s="27">
        <f>M28</f>
        <v>33401000.32</v>
      </c>
      <c r="N39" s="28">
        <f t="shared" si="7"/>
        <v>90.445889095289772</v>
      </c>
      <c r="O39" s="23">
        <f>SUM(O34:O38)</f>
        <v>0</v>
      </c>
      <c r="P39" s="12" t="e">
        <f t="shared" si="5"/>
        <v>#DIV/0!</v>
      </c>
      <c r="Q39" s="27">
        <f t="shared" si="8"/>
        <v>3528262.75</v>
      </c>
      <c r="R39" s="30">
        <f t="shared" si="9"/>
        <v>9.5541109047102371</v>
      </c>
      <c r="S39" s="10"/>
    </row>
    <row r="40" spans="2:19" s="9" customFormat="1" ht="34.5" customHeight="1" thickBot="1">
      <c r="B40" s="8" t="s">
        <v>29</v>
      </c>
      <c r="C40" s="24">
        <f>C27+C39</f>
        <v>585856484</v>
      </c>
      <c r="D40" s="24">
        <f>D27+D39</f>
        <v>30268884.590000004</v>
      </c>
      <c r="E40" s="24">
        <f>E27+E39</f>
        <v>170000</v>
      </c>
      <c r="F40" s="24">
        <f>F17+F22+F28</f>
        <v>615955368.58999991</v>
      </c>
      <c r="G40" s="24">
        <f>G17+G22+G28</f>
        <v>0</v>
      </c>
      <c r="H40" s="13">
        <f>G40/C40*100</f>
        <v>0</v>
      </c>
      <c r="I40" s="24">
        <f>I17+I22+I28</f>
        <v>620084369.65999997</v>
      </c>
      <c r="J40" s="24">
        <f>J17+J22+J28</f>
        <v>609920455.83000004</v>
      </c>
      <c r="K40" s="24">
        <f>K17+K22+K28</f>
        <v>572764695.07000005</v>
      </c>
      <c r="L40" s="29">
        <f t="shared" si="6"/>
        <v>92.988018982792724</v>
      </c>
      <c r="M40" s="24">
        <f>M27+M39</f>
        <v>629518192.5200001</v>
      </c>
      <c r="N40" s="29">
        <f t="shared" si="7"/>
        <v>109.90869338464795</v>
      </c>
      <c r="O40" s="24">
        <f>O17+O22+O28</f>
        <v>0</v>
      </c>
      <c r="P40" s="13" t="e">
        <f t="shared" si="5"/>
        <v>#DIV/0!</v>
      </c>
      <c r="Q40" s="24">
        <f t="shared" si="8"/>
        <v>-19597736.690000057</v>
      </c>
      <c r="R40" s="31">
        <f t="shared" si="9"/>
        <v>-3.4216034714927623</v>
      </c>
      <c r="S40" s="10"/>
    </row>
    <row r="41" spans="2:19" s="9" customFormat="1" ht="21" customHeight="1"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0"/>
    </row>
    <row r="42" spans="2:19" s="9" customFormat="1" ht="21" customHeight="1"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0"/>
    </row>
    <row r="43" spans="2:19" s="9" customFormat="1" ht="20.25" customHeight="1">
      <c r="B43" s="56"/>
      <c r="C43" s="56"/>
      <c r="D43" s="56"/>
      <c r="E43" s="56"/>
      <c r="F43" s="56"/>
      <c r="G43" s="56"/>
      <c r="H43" s="56"/>
      <c r="I43" s="56"/>
      <c r="J43" s="57"/>
      <c r="K43" s="56"/>
      <c r="L43" s="56"/>
      <c r="M43" s="56"/>
      <c r="N43" s="56"/>
      <c r="O43" s="56"/>
      <c r="P43" s="56"/>
      <c r="Q43" s="56"/>
      <c r="R43" s="56"/>
      <c r="S43" s="10"/>
    </row>
    <row r="44" spans="2:19" s="2" customFormat="1" ht="15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</row>
    <row r="45" spans="2:19" ht="15" customHeight="1"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26"/>
    </row>
    <row r="46" spans="2:19" ht="15.75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</row>
    <row r="47" spans="2:19" ht="14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9" ht="30" customHeight="1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</row>
    <row r="49" spans="2:18"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</row>
    <row r="50" spans="2:18"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</row>
    <row r="51" spans="2:18" ht="15">
      <c r="B51" s="96" t="s">
        <v>30</v>
      </c>
      <c r="C51" s="96"/>
      <c r="D51" s="96"/>
      <c r="E51" s="39"/>
      <c r="F51" s="97" t="s">
        <v>31</v>
      </c>
      <c r="G51" s="97"/>
      <c r="H51" s="97"/>
      <c r="I51" s="97"/>
      <c r="J51" s="97"/>
      <c r="K51" s="97"/>
      <c r="L51" s="38"/>
      <c r="M51" s="97" t="s">
        <v>32</v>
      </c>
      <c r="N51" s="97"/>
      <c r="O51" s="97"/>
      <c r="P51" s="97"/>
      <c r="Q51" s="97"/>
      <c r="R51" s="97"/>
    </row>
    <row r="52" spans="2:18" ht="15">
      <c r="B52" s="98" t="s">
        <v>33</v>
      </c>
      <c r="C52" s="98"/>
      <c r="D52" s="98"/>
      <c r="E52" s="38"/>
      <c r="F52" s="99" t="s">
        <v>34</v>
      </c>
      <c r="G52" s="99"/>
      <c r="H52" s="99"/>
      <c r="I52" s="99"/>
      <c r="J52" s="99"/>
      <c r="K52" s="99"/>
      <c r="L52" s="38"/>
      <c r="M52" s="98" t="s">
        <v>35</v>
      </c>
      <c r="N52" s="98"/>
      <c r="O52" s="98"/>
      <c r="P52" s="98"/>
      <c r="Q52" s="98"/>
      <c r="R52" s="98"/>
    </row>
    <row r="53" spans="2:18" ht="15">
      <c r="B53" s="38"/>
      <c r="C53" s="40"/>
      <c r="D53" s="45"/>
      <c r="E53" s="38"/>
      <c r="F53" s="44"/>
      <c r="G53" s="38"/>
      <c r="H53" s="38"/>
      <c r="I53" s="38"/>
      <c r="J53" s="38"/>
      <c r="K53" s="26"/>
      <c r="L53" s="38"/>
      <c r="M53" s="38"/>
      <c r="N53" s="38"/>
      <c r="O53" s="38"/>
      <c r="P53" s="38"/>
      <c r="Q53" s="26"/>
      <c r="R53" s="38"/>
    </row>
    <row r="54" spans="2:18" ht="15.75">
      <c r="B54" s="38"/>
      <c r="C54" s="40"/>
      <c r="D54" s="46"/>
      <c r="E54" s="38"/>
      <c r="F54" s="44"/>
      <c r="G54" s="38"/>
      <c r="H54" s="38"/>
      <c r="I54" s="38"/>
      <c r="J54" s="38"/>
      <c r="K54" s="26"/>
      <c r="L54" s="38"/>
      <c r="M54" s="38"/>
      <c r="N54" s="38"/>
      <c r="O54" s="38"/>
      <c r="P54" s="38"/>
      <c r="Q54" s="44"/>
      <c r="R54" s="38"/>
    </row>
    <row r="55" spans="2:18" ht="15">
      <c r="B55" s="38"/>
      <c r="C55" s="38"/>
      <c r="D55" s="47"/>
      <c r="E55" s="38"/>
      <c r="F55" s="44"/>
      <c r="G55" s="38"/>
      <c r="H55" s="38"/>
      <c r="I55" s="26"/>
      <c r="J55" s="38"/>
      <c r="K55" s="26"/>
      <c r="L55" s="38"/>
      <c r="M55" s="38"/>
      <c r="N55" s="38"/>
      <c r="O55" s="38"/>
      <c r="P55" s="38"/>
      <c r="Q55" s="26"/>
      <c r="R55" s="38"/>
    </row>
    <row r="56" spans="2:18" ht="15">
      <c r="B56" s="38"/>
      <c r="C56" s="40"/>
      <c r="D56" s="4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</row>
    <row r="57" spans="2:18" ht="15.75">
      <c r="B57" s="38"/>
      <c r="C57" s="41"/>
      <c r="D57" s="46"/>
      <c r="E57" s="38"/>
      <c r="F57" s="26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</row>
    <row r="58" spans="2:18" ht="15">
      <c r="B58" s="38"/>
      <c r="C58" s="40"/>
      <c r="D58" s="4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</row>
    <row r="59" spans="2:18" ht="15.75">
      <c r="B59" s="38"/>
      <c r="C59" s="40"/>
      <c r="D59" s="46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</row>
    <row r="60" spans="2:18" ht="15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</row>
    <row r="61" spans="2:18" ht="15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</row>
    <row r="62" spans="2:18" ht="14.25">
      <c r="C62" s="2"/>
      <c r="D62" s="2"/>
      <c r="E62" s="2"/>
    </row>
    <row r="63" spans="2:18">
      <c r="K63" s="55"/>
    </row>
    <row r="64" spans="2:18">
      <c r="K64" s="55"/>
    </row>
    <row r="65" spans="3:17">
      <c r="K65" s="55"/>
    </row>
    <row r="67" spans="3:17">
      <c r="C67" s="42" t="s">
        <v>36</v>
      </c>
      <c r="D67" s="67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</row>
    <row r="68" spans="3:17">
      <c r="C68" s="42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</row>
    <row r="69" spans="3:17">
      <c r="C69" s="42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</row>
    <row r="70" spans="3:17">
      <c r="C70" s="42" t="s">
        <v>37</v>
      </c>
      <c r="D70" s="67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</row>
    <row r="71" spans="3:17">
      <c r="C71" s="43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</row>
    <row r="72" spans="3:17">
      <c r="C72" s="43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</row>
    <row r="73" spans="3:17">
      <c r="C73" s="42" t="s">
        <v>38</v>
      </c>
      <c r="D73" s="67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</row>
    <row r="74" spans="3:17">
      <c r="C74" s="43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</row>
    <row r="75" spans="3:17">
      <c r="C75" s="43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</row>
    <row r="76" spans="3:17">
      <c r="C76" s="42" t="s">
        <v>39</v>
      </c>
      <c r="D76" s="67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</row>
    <row r="77" spans="3:17">
      <c r="C77" s="43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</row>
    <row r="78" spans="3:17">
      <c r="C78" s="43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</row>
    <row r="79" spans="3:17">
      <c r="C79" s="43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</row>
    <row r="80" spans="3:17">
      <c r="C80" s="42" t="s">
        <v>39</v>
      </c>
      <c r="D80" s="69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</row>
    <row r="81" spans="3:17">
      <c r="C81" s="43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</row>
    <row r="82" spans="3:17"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</row>
    <row r="83" spans="3:17"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</row>
    <row r="84" spans="3:17"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</row>
    <row r="85" spans="3:17"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</row>
    <row r="86" spans="3:17"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</row>
    <row r="87" spans="3:17"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</row>
    <row r="88" spans="3:17"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</row>
  </sheetData>
  <mergeCells count="35">
    <mergeCell ref="B7:O7"/>
    <mergeCell ref="B1:R1"/>
    <mergeCell ref="B2:R2"/>
    <mergeCell ref="B3:R3"/>
    <mergeCell ref="B5:O5"/>
    <mergeCell ref="B6:O6"/>
    <mergeCell ref="B46:R46"/>
    <mergeCell ref="M15:M16"/>
    <mergeCell ref="N15:N16"/>
    <mergeCell ref="O15:P15"/>
    <mergeCell ref="B14:B16"/>
    <mergeCell ref="C14:C16"/>
    <mergeCell ref="D14:D16"/>
    <mergeCell ref="E14:E16"/>
    <mergeCell ref="F14:F16"/>
    <mergeCell ref="I14:I16"/>
    <mergeCell ref="Q15:Q16"/>
    <mergeCell ref="R15:R16"/>
    <mergeCell ref="B41:R41"/>
    <mergeCell ref="B42:R42"/>
    <mergeCell ref="B45:R45"/>
    <mergeCell ref="J14:J16"/>
    <mergeCell ref="K14:L14"/>
    <mergeCell ref="M14:N14"/>
    <mergeCell ref="O14:R14"/>
    <mergeCell ref="G15:H15"/>
    <mergeCell ref="K15:K16"/>
    <mergeCell ref="L15:L16"/>
    <mergeCell ref="B48:R50"/>
    <mergeCell ref="B51:D51"/>
    <mergeCell ref="F51:K51"/>
    <mergeCell ref="M51:R51"/>
    <mergeCell ref="B52:D52"/>
    <mergeCell ref="F52:K52"/>
    <mergeCell ref="M52:R52"/>
  </mergeCells>
  <printOptions horizontalCentered="1"/>
  <pageMargins left="0.14000000000000001" right="0.27559055118110237" top="0.51" bottom="0.15" header="0" footer="0.42"/>
  <pageSetup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showGridLines="0" tabSelected="1" view="pageBreakPreview" zoomScaleNormal="110" zoomScaleSheetLayoutView="100" workbookViewId="0">
      <selection activeCell="A40" sqref="A40"/>
    </sheetView>
  </sheetViews>
  <sheetFormatPr baseColWidth="10" defaultColWidth="11.42578125" defaultRowHeight="15"/>
  <cols>
    <col min="1" max="1" width="37.28515625" style="62" customWidth="1"/>
    <col min="2" max="2" width="31" style="66" customWidth="1"/>
    <col min="3" max="3" width="11.42578125" style="62"/>
    <col min="4" max="4" width="12.85546875" style="62" bestFit="1" customWidth="1"/>
    <col min="5" max="5" width="13.85546875" style="62" bestFit="1" customWidth="1"/>
    <col min="6" max="16384" width="11.42578125" style="62"/>
  </cols>
  <sheetData>
    <row r="1" spans="1:4" s="58" customFormat="1" ht="18.75">
      <c r="A1" s="133" t="s">
        <v>0</v>
      </c>
      <c r="B1" s="133"/>
    </row>
    <row r="2" spans="1:4" s="58" customFormat="1" ht="14.25" customHeight="1">
      <c r="A2" s="133" t="s">
        <v>1</v>
      </c>
      <c r="B2" s="133"/>
    </row>
    <row r="3" spans="1:4" s="58" customFormat="1" ht="14.25" customHeight="1">
      <c r="A3" s="133" t="s">
        <v>40</v>
      </c>
      <c r="B3" s="133"/>
    </row>
    <row r="4" spans="1:4" s="58" customFormat="1" ht="14.25" customHeight="1">
      <c r="B4" s="72"/>
    </row>
    <row r="5" spans="1:4" s="58" customFormat="1" ht="14.25" customHeight="1">
      <c r="B5" s="59"/>
    </row>
    <row r="6" spans="1:4" ht="14.25" customHeight="1">
      <c r="A6" s="134" t="s">
        <v>54</v>
      </c>
      <c r="B6" s="134"/>
    </row>
    <row r="7" spans="1:4" ht="19.5" thickBot="1">
      <c r="A7" s="60"/>
      <c r="B7" s="61"/>
    </row>
    <row r="8" spans="1:4" s="63" customFormat="1" ht="27.75" customHeight="1">
      <c r="A8" s="135" t="s">
        <v>41</v>
      </c>
      <c r="B8" s="137" t="s">
        <v>53</v>
      </c>
    </row>
    <row r="9" spans="1:4" s="63" customFormat="1" ht="39.75" customHeight="1" thickBot="1">
      <c r="A9" s="136"/>
      <c r="B9" s="138"/>
    </row>
    <row r="10" spans="1:4" s="64" customFormat="1" ht="15.75">
      <c r="A10" s="75" t="s">
        <v>51</v>
      </c>
      <c r="B10" s="76">
        <f t="shared" ref="B10" si="0">SUM(B11:B13)</f>
        <v>307491462</v>
      </c>
    </row>
    <row r="11" spans="1:4" ht="16.5" customHeight="1">
      <c r="A11" s="78" t="s">
        <v>42</v>
      </c>
      <c r="B11" s="89">
        <v>279992564</v>
      </c>
    </row>
    <row r="12" spans="1:4" ht="16.5" customHeight="1">
      <c r="A12" s="78" t="s">
        <v>43</v>
      </c>
      <c r="B12" s="89">
        <v>8453421</v>
      </c>
      <c r="D12" s="73"/>
    </row>
    <row r="13" spans="1:4" ht="16.5" customHeight="1" thickBot="1">
      <c r="A13" s="78" t="s">
        <v>44</v>
      </c>
      <c r="B13" s="89">
        <v>19045477</v>
      </c>
    </row>
    <row r="14" spans="1:4" ht="16.5" hidden="1" thickBot="1">
      <c r="A14" s="79" t="s">
        <v>45</v>
      </c>
      <c r="B14" s="90">
        <f>SUM(B15:B16)</f>
        <v>0</v>
      </c>
    </row>
    <row r="15" spans="1:4" ht="16.5" hidden="1" thickBot="1">
      <c r="A15" s="78" t="s">
        <v>43</v>
      </c>
      <c r="B15" s="89"/>
    </row>
    <row r="16" spans="1:4" ht="16.5" hidden="1" thickBot="1">
      <c r="A16" s="78" t="s">
        <v>44</v>
      </c>
      <c r="B16" s="89"/>
    </row>
    <row r="17" spans="1:5" ht="16.5" hidden="1" thickBot="1">
      <c r="A17" s="79" t="s">
        <v>46</v>
      </c>
      <c r="B17" s="90"/>
    </row>
    <row r="18" spans="1:5" ht="16.5" hidden="1" thickBot="1">
      <c r="A18" s="80" t="s">
        <v>43</v>
      </c>
      <c r="B18" s="89"/>
    </row>
    <row r="19" spans="1:5" ht="16.5" hidden="1" thickBot="1">
      <c r="A19" s="80" t="s">
        <v>44</v>
      </c>
      <c r="B19" s="89"/>
    </row>
    <row r="20" spans="1:5" ht="16.5" hidden="1" thickBot="1">
      <c r="A20" s="80" t="s">
        <v>47</v>
      </c>
      <c r="B20" s="89"/>
    </row>
    <row r="21" spans="1:5" s="64" customFormat="1" ht="15.75">
      <c r="A21" s="81" t="s">
        <v>52</v>
      </c>
      <c r="B21" s="91">
        <f>SUM(B22:B24)</f>
        <v>412794204</v>
      </c>
      <c r="E21" s="74"/>
    </row>
    <row r="22" spans="1:5" ht="15.75">
      <c r="A22" s="78" t="s">
        <v>42</v>
      </c>
      <c r="B22" s="89">
        <v>412794204</v>
      </c>
    </row>
    <row r="23" spans="1:5" ht="15.75">
      <c r="A23" s="78" t="s">
        <v>43</v>
      </c>
      <c r="B23" s="89">
        <v>0</v>
      </c>
    </row>
    <row r="24" spans="1:5" ht="13.5" customHeight="1">
      <c r="A24" s="78" t="s">
        <v>44</v>
      </c>
      <c r="B24" s="89">
        <v>0</v>
      </c>
      <c r="D24" s="73"/>
    </row>
    <row r="25" spans="1:5" ht="13.5" customHeight="1" thickBot="1">
      <c r="A25" s="82" t="s">
        <v>48</v>
      </c>
      <c r="B25" s="92">
        <v>0</v>
      </c>
    </row>
    <row r="26" spans="1:5" s="64" customFormat="1" ht="15.75">
      <c r="A26" s="83" t="s">
        <v>50</v>
      </c>
      <c r="B26" s="90">
        <f>B27+B28+B29+B30+B31+B32</f>
        <v>37200000</v>
      </c>
    </row>
    <row r="27" spans="1:5" ht="15.75" hidden="1">
      <c r="A27" s="84" t="s">
        <v>42</v>
      </c>
      <c r="B27" s="93">
        <v>0</v>
      </c>
    </row>
    <row r="28" spans="1:5" ht="15.75">
      <c r="A28" s="84" t="s">
        <v>43</v>
      </c>
      <c r="B28" s="93">
        <v>4877557</v>
      </c>
    </row>
    <row r="29" spans="1:5" ht="15.75">
      <c r="A29" s="84" t="s">
        <v>44</v>
      </c>
      <c r="B29" s="93">
        <v>32322443</v>
      </c>
    </row>
    <row r="30" spans="1:5" ht="15.75">
      <c r="A30" s="84" t="s">
        <v>48</v>
      </c>
      <c r="B30" s="93">
        <v>0</v>
      </c>
    </row>
    <row r="31" spans="1:5" ht="15.75">
      <c r="A31" s="84" t="s">
        <v>47</v>
      </c>
      <c r="B31" s="93">
        <v>0</v>
      </c>
    </row>
    <row r="32" spans="1:5" ht="16.5" thickBot="1">
      <c r="A32" s="85" t="s">
        <v>49</v>
      </c>
      <c r="B32" s="94">
        <v>0</v>
      </c>
    </row>
    <row r="33" spans="1:2" s="65" customFormat="1" ht="6" customHeight="1" thickBot="1">
      <c r="A33" s="86"/>
      <c r="B33" s="87"/>
    </row>
    <row r="34" spans="1:2" s="64" customFormat="1" ht="23.25" customHeight="1" thickBot="1">
      <c r="A34" s="88" t="s">
        <v>29</v>
      </c>
      <c r="B34" s="77">
        <f>SUM(B26+B21+B10)</f>
        <v>757485666</v>
      </c>
    </row>
  </sheetData>
  <mergeCells count="6">
    <mergeCell ref="A1:B1"/>
    <mergeCell ref="A2:B2"/>
    <mergeCell ref="A3:B3"/>
    <mergeCell ref="A6:B6"/>
    <mergeCell ref="A8:A9"/>
    <mergeCell ref="B8:B9"/>
  </mergeCells>
  <printOptions horizontalCentered="1"/>
  <pageMargins left="0.19685039370078741" right="0.15748031496062992" top="0.55118110236220474" bottom="0.3149606299212598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DICIEMBRE</vt:lpstr>
      <vt:lpstr>COMP REC</vt:lpstr>
      <vt:lpstr>'COMP REC'!Área_de_impresión</vt:lpstr>
      <vt:lpstr>DICIEMBRE!Área_de_impresión</vt:lpstr>
    </vt:vector>
  </TitlesOfParts>
  <Company>COBAQROO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Usuario de Windows</cp:lastModifiedBy>
  <cp:revision/>
  <cp:lastPrinted>2020-06-11T18:17:35Z</cp:lastPrinted>
  <dcterms:created xsi:type="dcterms:W3CDTF">2004-05-12T20:41:44Z</dcterms:created>
  <dcterms:modified xsi:type="dcterms:W3CDTF">2020-08-17T16:01:29Z</dcterms:modified>
</cp:coreProperties>
</file>